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3ca89cb76668121f/デスクトップ/"/>
    </mc:Choice>
  </mc:AlternateContent>
  <xr:revisionPtr revIDLastSave="724" documentId="11_AD4D066CA252ABDACC1048E1C153EAD273EEDF52" xr6:coauthVersionLast="47" xr6:coauthVersionMax="47" xr10:uidLastSave="{67CC639B-DAC2-477E-A8FE-DA98175C6498}"/>
  <bookViews>
    <workbookView xWindow="16590" yWindow="2295" windowWidth="21600" windowHeight="11295" xr2:uid="{00000000-000D-0000-FFFF-FFFF00000000}"/>
  </bookViews>
  <sheets>
    <sheet name="Sheet1" sheetId="1" r:id="rId1"/>
    <sheet name="データシート" sheetId="2" r:id="rId2"/>
  </sheets>
  <definedNames>
    <definedName name="インパクトレンチ">データシート!$I$10</definedName>
    <definedName name="トルクレンチ">データシート!$I$7,データシート!$I$8,データシート!$I$11</definedName>
    <definedName name="トルク制限付きレンチ">データシート!$I$9,データシート!$I$12</definedName>
    <definedName name="鋼ボルト_黒色酸化被膜_無潤滑">データシート!$D$14:$D$17</definedName>
    <definedName name="鋼ボルト_黒色酸化被膜_油潤滑">データシート!$D$7:$D$13</definedName>
    <definedName name="無潤滑">データシート!$H$11:$H$12</definedName>
    <definedName name="油潤滑またはMoS2ﾍﾟｰｽﾄ">データシート!$H$7:$H$10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J20" i="1"/>
  <c r="E17" i="1"/>
  <c r="T15" i="2"/>
  <c r="T14" i="2"/>
  <c r="E13" i="1"/>
  <c r="E12" i="1"/>
  <c r="E14" i="1" a="1"/>
  <c r="E14" i="1" s="1"/>
  <c r="E10" i="1" a="1"/>
  <c r="E10" i="1" s="1"/>
  <c r="E20" i="1" l="1"/>
  <c r="J19" i="1" s="1"/>
  <c r="E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<sst xmlns="http://schemas.openxmlformats.org/spreadsheetml/2006/main" count="129" uniqueCount="100">
  <si>
    <t>https://cp.misumi.jp/tech/tech20.html</t>
    <phoneticPr fontId="1"/>
  </si>
  <si>
    <t>各係数の参考</t>
    <rPh sb="0" eb="1">
      <t>カク</t>
    </rPh>
    <rPh sb="1" eb="3">
      <t>ケイスウ</t>
    </rPh>
    <rPh sb="4" eb="6">
      <t>サンコウ</t>
    </rPh>
    <phoneticPr fontId="1"/>
  </si>
  <si>
    <t>ボルトの表面処理と被締付物及びめねじ材質の組合せによるトルク係数</t>
    <phoneticPr fontId="1"/>
  </si>
  <si>
    <t>トルク係数k</t>
    <rPh sb="3" eb="5">
      <t>ケイスウ</t>
    </rPh>
    <phoneticPr fontId="1"/>
  </si>
  <si>
    <t>組み合わせ</t>
    <rPh sb="0" eb="1">
      <t>ク</t>
    </rPh>
    <rPh sb="2" eb="3">
      <t>ア</t>
    </rPh>
    <phoneticPr fontId="1"/>
  </si>
  <si>
    <t>SCM-FC、FC-FC、SUS-FC</t>
    <phoneticPr fontId="1"/>
  </si>
  <si>
    <t>S10C-FC、SCM-S10C、SCMーSCM、FC-S10C、FC-SCM</t>
    <phoneticPr fontId="1"/>
  </si>
  <si>
    <t>SCM-SUS、FC-SUS、AL-FC、SUS-S10C、SUS-SCM、SUS-SUS</t>
    <phoneticPr fontId="1"/>
  </si>
  <si>
    <t>S10C-S10C、S10C-SCM、S10C-SUS、AL-S10C、AL-SCM</t>
    <phoneticPr fontId="1"/>
  </si>
  <si>
    <t>SCM-AL、FC-AL、AL-SUS</t>
    <phoneticPr fontId="1"/>
  </si>
  <si>
    <t>S10C-AL、SUS-AL</t>
    <phoneticPr fontId="1"/>
  </si>
  <si>
    <t>AL-AL</t>
    <phoneticPr fontId="1"/>
  </si>
  <si>
    <t>S10C-FC、SCM-FC、FC-FC</t>
  </si>
  <si>
    <t>S10C-FC、SCM-FC、FC-FC</t>
    <phoneticPr fontId="1"/>
  </si>
  <si>
    <t>S10C-SCM、SCM-SCM、FC-S10C、FC-SCM、AL-FC</t>
    <phoneticPr fontId="1"/>
  </si>
  <si>
    <t>S10C-S10C、SCM-S10C、AL-S10C、AL-SCM</t>
    <phoneticPr fontId="1"/>
  </si>
  <si>
    <t>SCM-AL、FC-AL、AL-AL</t>
    <phoneticPr fontId="1"/>
  </si>
  <si>
    <t>締付係数Qの標準値</t>
    <rPh sb="0" eb="2">
      <t>シメツケ</t>
    </rPh>
    <rPh sb="2" eb="4">
      <t>ケイスウ</t>
    </rPh>
    <rPh sb="6" eb="9">
      <t>ヒョウジュンチ</t>
    </rPh>
    <phoneticPr fontId="1"/>
  </si>
  <si>
    <t>締付方法</t>
  </si>
  <si>
    <t>締付方法</t>
    <rPh sb="0" eb="2">
      <t>シメツケ</t>
    </rPh>
    <rPh sb="2" eb="4">
      <t>ホウホウ</t>
    </rPh>
    <phoneticPr fontId="1"/>
  </si>
  <si>
    <t>表面状態(ボルト)</t>
  </si>
  <si>
    <t>表面状態(ボルト)</t>
    <rPh sb="0" eb="4">
      <t>ヒョウメンジョウタイ</t>
    </rPh>
    <phoneticPr fontId="1"/>
  </si>
  <si>
    <t>表面状態(ナット)</t>
    <rPh sb="0" eb="4">
      <t>ヒョウメンジョウタイ</t>
    </rPh>
    <phoneticPr fontId="1"/>
  </si>
  <si>
    <t>潤滑状態</t>
    <rPh sb="0" eb="2">
      <t>ジュンカツ</t>
    </rPh>
    <rPh sb="2" eb="4">
      <t>ジョウタイ</t>
    </rPh>
    <phoneticPr fontId="1"/>
  </si>
  <si>
    <t>無潤滑</t>
    <rPh sb="0" eb="3">
      <t>ムジュンカツ</t>
    </rPh>
    <phoneticPr fontId="1"/>
  </si>
  <si>
    <t>無処理</t>
    <rPh sb="0" eb="3">
      <t>ムショリ</t>
    </rPh>
    <phoneticPr fontId="1"/>
  </si>
  <si>
    <t>トルクレンチ</t>
  </si>
  <si>
    <t>トルクレンチ</t>
    <phoneticPr fontId="1"/>
  </si>
  <si>
    <t>トルク制限付きレンチ</t>
    <rPh sb="3" eb="5">
      <t>セイゲン</t>
    </rPh>
    <rPh sb="5" eb="6">
      <t>ツ</t>
    </rPh>
    <phoneticPr fontId="1"/>
  </si>
  <si>
    <t>無処理または燐酸塩</t>
    <rPh sb="0" eb="3">
      <t>ムショリ</t>
    </rPh>
    <rPh sb="6" eb="8">
      <t>リンサン</t>
    </rPh>
    <rPh sb="8" eb="9">
      <t>エン</t>
    </rPh>
    <phoneticPr fontId="1"/>
  </si>
  <si>
    <t>マンガン燐酸塩</t>
    <rPh sb="4" eb="6">
      <t>リンサン</t>
    </rPh>
    <rPh sb="6" eb="7">
      <t>エン</t>
    </rPh>
    <phoneticPr fontId="1"/>
  </si>
  <si>
    <t>油潤滑またはMoS2ﾍﾟｰｽﾄ</t>
    <rPh sb="0" eb="1">
      <t>アブラ</t>
    </rPh>
    <rPh sb="1" eb="3">
      <t>ジュンカツ</t>
    </rPh>
    <phoneticPr fontId="1"/>
  </si>
  <si>
    <t>インパクトレンチ</t>
    <phoneticPr fontId="1"/>
  </si>
  <si>
    <t>ねじ</t>
    <phoneticPr fontId="1"/>
  </si>
  <si>
    <t>ねじの呼び</t>
    <rPh sb="3" eb="4">
      <t>ヨ</t>
    </rPh>
    <phoneticPr fontId="1"/>
  </si>
  <si>
    <t>M3x0.5</t>
    <phoneticPr fontId="1"/>
  </si>
  <si>
    <t>M4x0.7</t>
    <phoneticPr fontId="1"/>
  </si>
  <si>
    <t>M5x0.8</t>
  </si>
  <si>
    <t>M5x0.8</t>
    <phoneticPr fontId="1"/>
  </si>
  <si>
    <t>M6x1</t>
    <phoneticPr fontId="1"/>
  </si>
  <si>
    <t>M8x1.25</t>
    <phoneticPr fontId="1"/>
  </si>
  <si>
    <t>M10x1.5</t>
    <phoneticPr fontId="1"/>
  </si>
  <si>
    <t>M12x1.75</t>
    <phoneticPr fontId="1"/>
  </si>
  <si>
    <t>M14x2</t>
    <phoneticPr fontId="1"/>
  </si>
  <si>
    <t>M16x2</t>
    <phoneticPr fontId="1"/>
  </si>
  <si>
    <t>M18x2.5</t>
    <phoneticPr fontId="1"/>
  </si>
  <si>
    <t>M20x2.5</t>
    <phoneticPr fontId="1"/>
  </si>
  <si>
    <t>M22x2.5</t>
    <phoneticPr fontId="1"/>
  </si>
  <si>
    <t>M24x3</t>
    <phoneticPr fontId="1"/>
  </si>
  <si>
    <t>締付軸力Ff</t>
    <rPh sb="0" eb="2">
      <t>シメツケ</t>
    </rPh>
    <rPh sb="2" eb="4">
      <t>ジクリョク</t>
    </rPh>
    <phoneticPr fontId="1"/>
  </si>
  <si>
    <t>使用する材料</t>
    <rPh sb="0" eb="2">
      <t>シヨウ</t>
    </rPh>
    <rPh sb="4" eb="6">
      <t>ザイリョウ</t>
    </rPh>
    <phoneticPr fontId="1"/>
  </si>
  <si>
    <t>材料</t>
    <rPh sb="0" eb="2">
      <t>ザイリョウ</t>
    </rPh>
    <phoneticPr fontId="1"/>
  </si>
  <si>
    <t>ボルト材質-耐力</t>
    <rPh sb="3" eb="5">
      <t>ザイシツ</t>
    </rPh>
    <rPh sb="6" eb="8">
      <t>タイリョク</t>
    </rPh>
    <phoneticPr fontId="1"/>
  </si>
  <si>
    <t>強度区分12.9</t>
    <rPh sb="0" eb="2">
      <t>キョウド</t>
    </rPh>
    <rPh sb="2" eb="4">
      <t>クブン</t>
    </rPh>
    <phoneticPr fontId="1"/>
  </si>
  <si>
    <t>耐力[kgf/mm^2]</t>
    <rPh sb="0" eb="2">
      <t>タイリョク</t>
    </rPh>
    <phoneticPr fontId="1"/>
  </si>
  <si>
    <t>強度区分10.9</t>
    <rPh sb="0" eb="2">
      <t>キョウド</t>
    </rPh>
    <rPh sb="2" eb="4">
      <t>クブン</t>
    </rPh>
    <phoneticPr fontId="1"/>
  </si>
  <si>
    <t>強度区分8.8</t>
    <rPh sb="0" eb="2">
      <t>キョウド</t>
    </rPh>
    <rPh sb="2" eb="4">
      <t>クブン</t>
    </rPh>
    <phoneticPr fontId="1"/>
  </si>
  <si>
    <t>強度区分4.8</t>
    <rPh sb="0" eb="2">
      <t>キョウド</t>
    </rPh>
    <rPh sb="2" eb="4">
      <t>クブン</t>
    </rPh>
    <phoneticPr fontId="1"/>
  </si>
  <si>
    <t>A2-70</t>
    <phoneticPr fontId="1"/>
  </si>
  <si>
    <t>A2-50</t>
    <phoneticPr fontId="1"/>
  </si>
  <si>
    <t>A2-80</t>
    <phoneticPr fontId="1"/>
  </si>
  <si>
    <t>σy</t>
    <phoneticPr fontId="1"/>
  </si>
  <si>
    <t>記号</t>
    <rPh sb="0" eb="2">
      <t>キゴウ</t>
    </rPh>
    <phoneticPr fontId="1"/>
  </si>
  <si>
    <t>締付係数Q</t>
    <rPh sb="0" eb="2">
      <t>シメツケ</t>
    </rPh>
    <rPh sb="2" eb="4">
      <t>ケイスウ</t>
    </rPh>
    <phoneticPr fontId="1"/>
  </si>
  <si>
    <t>ボルト-表面処理-潤滑状態</t>
  </si>
  <si>
    <t>ボルト-表面処理-潤滑状態</t>
    <rPh sb="4" eb="6">
      <t>ヒョウメン</t>
    </rPh>
    <rPh sb="6" eb="8">
      <t>ショリ</t>
    </rPh>
    <rPh sb="9" eb="11">
      <t>ジュンカツ</t>
    </rPh>
    <rPh sb="11" eb="13">
      <t>ジョウタイ</t>
    </rPh>
    <phoneticPr fontId="1"/>
  </si>
  <si>
    <t>有効断面積 As[mm^2]</t>
    <rPh sb="0" eb="2">
      <t>ユウコウ</t>
    </rPh>
    <rPh sb="2" eb="5">
      <t>ダンメンセキ</t>
    </rPh>
    <phoneticPr fontId="1"/>
  </si>
  <si>
    <t>k</t>
    <phoneticPr fontId="1"/>
  </si>
  <si>
    <t>組み合わせ</t>
    <phoneticPr fontId="1"/>
  </si>
  <si>
    <t>条件</t>
    <rPh sb="0" eb="2">
      <t>ジョウケン</t>
    </rPh>
    <phoneticPr fontId="1"/>
  </si>
  <si>
    <t>値</t>
    <rPh sb="0" eb="1">
      <t>アタイ</t>
    </rPh>
    <phoneticPr fontId="1"/>
  </si>
  <si>
    <t>リスト</t>
    <phoneticPr fontId="1"/>
  </si>
  <si>
    <t>鋼ボルト_黒色酸化被膜_油潤滑</t>
    <rPh sb="0" eb="1">
      <t>ハガネ</t>
    </rPh>
    <rPh sb="5" eb="7">
      <t>コクショク</t>
    </rPh>
    <rPh sb="7" eb="9">
      <t>サンカ</t>
    </rPh>
    <rPh sb="9" eb="11">
      <t>ヒマク</t>
    </rPh>
    <rPh sb="12" eb="13">
      <t>アブラ</t>
    </rPh>
    <rPh sb="13" eb="15">
      <t>ジュンカツ</t>
    </rPh>
    <phoneticPr fontId="1"/>
  </si>
  <si>
    <t>鋼ボルト_黒色酸化被膜_無潤滑</t>
    <rPh sb="0" eb="1">
      <t>ハガネ</t>
    </rPh>
    <rPh sb="5" eb="7">
      <t>コクショク</t>
    </rPh>
    <rPh sb="7" eb="9">
      <t>サンカ</t>
    </rPh>
    <rPh sb="9" eb="11">
      <t>ヒマク</t>
    </rPh>
    <rPh sb="12" eb="13">
      <t>ナ</t>
    </rPh>
    <rPh sb="13" eb="15">
      <t>ジュンカツ</t>
    </rPh>
    <phoneticPr fontId="1"/>
  </si>
  <si>
    <t>Q</t>
    <phoneticPr fontId="1"/>
  </si>
  <si>
    <t>潤滑状態</t>
    <phoneticPr fontId="1"/>
  </si>
  <si>
    <t>d</t>
    <phoneticPr fontId="1"/>
  </si>
  <si>
    <t>ボルトの呼び径</t>
    <rPh sb="4" eb="5">
      <t>ヨ</t>
    </rPh>
    <rPh sb="6" eb="7">
      <t>ケイ</t>
    </rPh>
    <phoneticPr fontId="1"/>
  </si>
  <si>
    <t>As</t>
    <phoneticPr fontId="1"/>
  </si>
  <si>
    <t>単位</t>
    <rPh sb="0" eb="2">
      <t>タンイ</t>
    </rPh>
    <phoneticPr fontId="1"/>
  </si>
  <si>
    <t>[mm^2]</t>
    <phoneticPr fontId="1"/>
  </si>
  <si>
    <t>呼び径[cm]</t>
    <rPh sb="0" eb="1">
      <t>ヨ</t>
    </rPh>
    <rPh sb="2" eb="3">
      <t>ケイ</t>
    </rPh>
    <phoneticPr fontId="1"/>
  </si>
  <si>
    <t>[kgf/mm^2]</t>
    <phoneticPr fontId="1"/>
  </si>
  <si>
    <t>-</t>
    <phoneticPr fontId="1"/>
  </si>
  <si>
    <t>締付トルクTfa</t>
    <rPh sb="0" eb="2">
      <t>シメツケ</t>
    </rPh>
    <phoneticPr fontId="1"/>
  </si>
  <si>
    <t>[N]</t>
    <phoneticPr fontId="1"/>
  </si>
  <si>
    <t>[N・m]</t>
    <phoneticPr fontId="1"/>
  </si>
  <si>
    <t>202008261535348322.pdf (seiwashoko.co.jp)</t>
  </si>
  <si>
    <t>標準締付トルクリスト 引用元：</t>
    <rPh sb="0" eb="2">
      <t>ヒョウジュン</t>
    </rPh>
    <rPh sb="2" eb="4">
      <t>シメツケ</t>
    </rPh>
    <rPh sb="11" eb="13">
      <t>インヨウ</t>
    </rPh>
    <rPh sb="13" eb="14">
      <t>モト</t>
    </rPh>
    <phoneticPr fontId="1"/>
  </si>
  <si>
    <t>A6061-T4</t>
    <phoneticPr fontId="1"/>
  </si>
  <si>
    <t>A6061-T6</t>
  </si>
  <si>
    <t>A6061-T6</t>
    <phoneticPr fontId="1"/>
  </si>
  <si>
    <t>https://www.toyo-success.co.jp/product/characteristic_a.html</t>
    <phoneticPr fontId="1"/>
  </si>
  <si>
    <t>A6061の物性</t>
    <rPh sb="6" eb="8">
      <t>ブッセイ</t>
    </rPh>
    <phoneticPr fontId="1"/>
  </si>
  <si>
    <t>⇒</t>
    <phoneticPr fontId="1"/>
  </si>
  <si>
    <t>締付トルク[N・m]</t>
    <rPh sb="0" eb="2">
      <t>シメツケ</t>
    </rPh>
    <phoneticPr fontId="1"/>
  </si>
  <si>
    <t>軸力[N]</t>
    <rPh sb="0" eb="2">
      <t>ジクリョク</t>
    </rPh>
    <phoneticPr fontId="1"/>
  </si>
  <si>
    <t>[mm]</t>
    <phoneticPr fontId="1"/>
  </si>
  <si>
    <t>簡易式</t>
    <rPh sb="0" eb="2">
      <t>カンイ</t>
    </rPh>
    <rPh sb="2" eb="3">
      <t>シキ</t>
    </rPh>
    <phoneticPr fontId="1"/>
  </si>
  <si>
    <t>逆変換</t>
    <rPh sb="0" eb="1">
      <t>ギャク</t>
    </rPh>
    <rPh sb="1" eb="3">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</si>
</sst>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3" formatCode="0.0"/>
  </numFmts>
  <fonts count="3">
    <font>
      <sz val="11"/>
      <color theme="1"/>
      <name val="Yu Gothic"/>
      <family val="2"/>
      <scheme val="minor"/>
    </font>
    <font>
      <sz val="6"/>
      <name val="Yu Gothic"/>
      <family val="3"/>
      <charset val="128"/>
      <scheme val="minor"/>
    </font>
    <font>
      <u/>
      <sz val="11"/>
      <color theme="10"/>
      <name val="Yu Gothic"/>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2" fillId="0" borderId="0" xfId="1"/>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0" xfId="0" applyBorder="1" applyAlignment="1">
      <alignment horizontal="center" vertical="center"/>
    </xf>
    <xf numFmtId="0" fontId="0" fillId="0" borderId="0" xfId="0" applyBorder="1"/>
    <xf numFmtId="1"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7" xfId="0" applyBorder="1"/>
    <xf numFmtId="0" fontId="0" fillId="0" borderId="2" xfId="0" applyBorder="1"/>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horizontal="center"/>
    </xf>
    <xf numFmtId="0" fontId="0" fillId="0" borderId="8" xfId="0" applyFill="1" applyBorder="1" applyAlignment="1">
      <alignment horizontal="center" vertical="center"/>
    </xf>
    <xf numFmtId="0" fontId="0" fillId="0" borderId="9" xfId="0" applyFill="1" applyBorder="1" applyAlignment="1">
      <alignment horizontal="center" vertical="center" wrapText="1"/>
    </xf>
    <xf numFmtId="0" fontId="0" fillId="0" borderId="10" xfId="0" applyFill="1" applyBorder="1" applyAlignment="1">
      <alignment horizontal="center" vertical="center"/>
    </xf>
    <xf numFmtId="0" fontId="0" fillId="0" borderId="11" xfId="0" applyBorder="1" applyAlignment="1">
      <alignment horizontal="center"/>
    </xf>
    <xf numFmtId="1" fontId="0" fillId="0" borderId="2" xfId="0" applyNumberFormat="1" applyBorder="1" applyAlignment="1">
      <alignment horizontal="center" vertical="center"/>
    </xf>
    <xf numFmtId="0" fontId="0" fillId="0" borderId="8" xfId="0" applyBorder="1" applyAlignment="1">
      <alignment horizontal="center" vertical="center"/>
    </xf>
    <xf numFmtId="1" fontId="0" fillId="0" borderId="11" xfId="0" applyNumberForma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xf>
    <xf numFmtId="183" fontId="0" fillId="0" borderId="1" xfId="0" applyNumberFormat="1" applyBorder="1" applyAlignment="1">
      <alignment horizontal="center"/>
    </xf>
    <xf numFmtId="1" fontId="0" fillId="0" borderId="1" xfId="0" applyNumberFormat="1" applyBorder="1" applyAlignment="1">
      <alignment horizontal="center"/>
    </xf>
    <xf numFmtId="1" fontId="0" fillId="0" borderId="7" xfId="0" applyNumberFormat="1" applyFill="1" applyBorder="1" applyAlignment="1">
      <alignment horizontal="center" vertical="center"/>
    </xf>
    <xf numFmtId="1" fontId="0" fillId="0" borderId="12" xfId="0" applyNumberFormat="1" applyFill="1" applyBorder="1" applyAlignment="1">
      <alignment horizontal="center" vertical="center"/>
    </xf>
    <xf numFmtId="0" fontId="0" fillId="0" borderId="0" xfId="0" applyBorder="1" applyAlignment="1">
      <alignment horizontal="center" vertical="center"/>
    </xf>
    <xf numFmtId="183" fontId="0" fillId="0" borderId="1" xfId="0" applyNumberFormat="1" applyBorder="1" applyAlignment="1">
      <alignment horizontal="center" vertical="center"/>
    </xf>
  </cellXfs>
  <cellStyles count="2">
    <cellStyle name="ハイパーリンク" xfId="1" builtinId="8"/>
    <cellStyle name="標準" xfId="0" builtinId="0"/>
  </cellStyles>
  <dxfs count="26">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57150</xdr:rowOff>
    </xdr:from>
    <xdr:to>
      <xdr:col>5</xdr:col>
      <xdr:colOff>171028</xdr:colOff>
      <xdr:row>6</xdr:row>
      <xdr:rowOff>190500</xdr:rowOff>
    </xdr:to>
    <xdr:pic>
      <xdr:nvPicPr>
        <xdr:cNvPr id="2" name="図 1">
          <a:extLst>
            <a:ext uri="{FF2B5EF4-FFF2-40B4-BE49-F238E27FC236}">
              <a16:creationId xmlns:a16="http://schemas.microsoft.com/office/drawing/2014/main" id="{9E5175DA-5505-0BA2-E562-73AC1BD817C4}"/>
            </a:ext>
          </a:extLst>
        </xdr:cNvPr>
        <xdr:cNvPicPr>
          <a:picLocks noChangeAspect="1"/>
        </xdr:cNvPicPr>
      </xdr:nvPicPr>
      <xdr:blipFill>
        <a:blip xmlns:r="http://schemas.openxmlformats.org/officeDocument/2006/relationships" r:embed="rId1"/>
        <a:stretch>
          <a:fillRect/>
        </a:stretch>
      </xdr:blipFill>
      <xdr:spPr>
        <a:xfrm>
          <a:off x="723899" y="295275"/>
          <a:ext cx="6762329" cy="1323975"/>
        </a:xfrm>
        <a:prstGeom prst="rect">
          <a:avLst/>
        </a:prstGeom>
        <a:ln>
          <a:solidFill>
            <a:sysClr val="windowText" lastClr="000000"/>
          </a:solidFill>
        </a:ln>
      </xdr:spPr>
    </xdr:pic>
    <xdr:clientData/>
  </xdr:twoCellAnchor>
  <xdr:twoCellAnchor editAs="oneCell">
    <xdr:from>
      <xdr:col>6</xdr:col>
      <xdr:colOff>57151</xdr:colOff>
      <xdr:row>9</xdr:row>
      <xdr:rowOff>19051</xdr:rowOff>
    </xdr:from>
    <xdr:to>
      <xdr:col>9</xdr:col>
      <xdr:colOff>103415</xdr:colOff>
      <xdr:row>10</xdr:row>
      <xdr:rowOff>225042</xdr:rowOff>
    </xdr:to>
    <xdr:pic>
      <xdr:nvPicPr>
        <xdr:cNvPr id="3" name="図 2">
          <a:extLst>
            <a:ext uri="{FF2B5EF4-FFF2-40B4-BE49-F238E27FC236}">
              <a16:creationId xmlns:a16="http://schemas.microsoft.com/office/drawing/2014/main" id="{E84DBC5B-1BEC-A0D5-9F82-41B29E576CE4}"/>
            </a:ext>
          </a:extLst>
        </xdr:cNvPr>
        <xdr:cNvPicPr>
          <a:picLocks noChangeAspect="1"/>
        </xdr:cNvPicPr>
      </xdr:nvPicPr>
      <xdr:blipFill rotWithShape="1">
        <a:blip xmlns:r="http://schemas.openxmlformats.org/officeDocument/2006/relationships" r:embed="rId2"/>
        <a:srcRect l="24332" b="82118"/>
        <a:stretch/>
      </xdr:blipFill>
      <xdr:spPr>
        <a:xfrm>
          <a:off x="8343901" y="2162176"/>
          <a:ext cx="2762250" cy="444116"/>
        </a:xfrm>
        <a:prstGeom prst="rect">
          <a:avLst/>
        </a:prstGeom>
      </xdr:spPr>
    </xdr:pic>
    <xdr:clientData/>
  </xdr:twoCellAnchor>
  <xdr:twoCellAnchor editAs="oneCell">
    <xdr:from>
      <xdr:col>6</xdr:col>
      <xdr:colOff>314325</xdr:colOff>
      <xdr:row>11</xdr:row>
      <xdr:rowOff>59872</xdr:rowOff>
    </xdr:from>
    <xdr:to>
      <xdr:col>8</xdr:col>
      <xdr:colOff>216353</xdr:colOff>
      <xdr:row>16</xdr:row>
      <xdr:rowOff>121747</xdr:rowOff>
    </xdr:to>
    <xdr:pic>
      <xdr:nvPicPr>
        <xdr:cNvPr id="4" name="図 3">
          <a:extLst>
            <a:ext uri="{FF2B5EF4-FFF2-40B4-BE49-F238E27FC236}">
              <a16:creationId xmlns:a16="http://schemas.microsoft.com/office/drawing/2014/main" id="{4D157D42-6105-DE53-D42D-FE5FFA6816A3}"/>
            </a:ext>
          </a:extLst>
        </xdr:cNvPr>
        <xdr:cNvPicPr>
          <a:picLocks noChangeAspect="1"/>
        </xdr:cNvPicPr>
      </xdr:nvPicPr>
      <xdr:blipFill>
        <a:blip xmlns:r="http://schemas.openxmlformats.org/officeDocument/2006/relationships" r:embed="rId3"/>
        <a:stretch>
          <a:fillRect/>
        </a:stretch>
      </xdr:blipFill>
      <xdr:spPr>
        <a:xfrm>
          <a:off x="8587468" y="2754086"/>
          <a:ext cx="1888671" cy="1286518"/>
        </a:xfrm>
        <a:prstGeom prst="rect">
          <a:avLst/>
        </a:prstGeom>
      </xdr:spPr>
    </xdr:pic>
    <xdr:clientData/>
  </xdr:twoCellAnchor>
  <xdr:twoCellAnchor editAs="oneCell">
    <xdr:from>
      <xdr:col>1</xdr:col>
      <xdr:colOff>194513</xdr:colOff>
      <xdr:row>23</xdr:row>
      <xdr:rowOff>81643</xdr:rowOff>
    </xdr:from>
    <xdr:to>
      <xdr:col>3</xdr:col>
      <xdr:colOff>2618013</xdr:colOff>
      <xdr:row>52</xdr:row>
      <xdr:rowOff>222982</xdr:rowOff>
    </xdr:to>
    <xdr:pic>
      <xdr:nvPicPr>
        <xdr:cNvPr id="5" name="図 4">
          <a:extLst>
            <a:ext uri="{FF2B5EF4-FFF2-40B4-BE49-F238E27FC236}">
              <a16:creationId xmlns:a16="http://schemas.microsoft.com/office/drawing/2014/main" id="{F23EAA5A-4BC7-5CE3-CDA6-0A51067CF30C}"/>
            </a:ext>
          </a:extLst>
        </xdr:cNvPr>
        <xdr:cNvPicPr>
          <a:picLocks noChangeAspect="1"/>
        </xdr:cNvPicPr>
      </xdr:nvPicPr>
      <xdr:blipFill>
        <a:blip xmlns:r="http://schemas.openxmlformats.org/officeDocument/2006/relationships" r:embed="rId4"/>
        <a:stretch>
          <a:fillRect/>
        </a:stretch>
      </xdr:blipFill>
      <xdr:spPr>
        <a:xfrm>
          <a:off x="874870" y="5715000"/>
          <a:ext cx="5525929" cy="7244268"/>
        </a:xfrm>
        <a:prstGeom prst="rect">
          <a:avLst/>
        </a:prstGeom>
        <a:ln>
          <a:solidFill>
            <a:sysClr val="windowText" lastClr="000000"/>
          </a:solidFill>
        </a:ln>
      </xdr:spPr>
    </xdr:pic>
    <xdr:clientData/>
  </xdr:twoCellAnchor>
  <xdr:twoCellAnchor editAs="oneCell">
    <xdr:from>
      <xdr:col>11</xdr:col>
      <xdr:colOff>258535</xdr:colOff>
      <xdr:row>15</xdr:row>
      <xdr:rowOff>163286</xdr:rowOff>
    </xdr:from>
    <xdr:to>
      <xdr:col>14</xdr:col>
      <xdr:colOff>118377</xdr:colOff>
      <xdr:row>21</xdr:row>
      <xdr:rowOff>122466</xdr:rowOff>
    </xdr:to>
    <xdr:pic>
      <xdr:nvPicPr>
        <xdr:cNvPr id="6" name="図 5">
          <a:extLst>
            <a:ext uri="{FF2B5EF4-FFF2-40B4-BE49-F238E27FC236}">
              <a16:creationId xmlns:a16="http://schemas.microsoft.com/office/drawing/2014/main" id="{CA612A7F-2CE7-0B0C-F420-D5BA392D3A19}"/>
            </a:ext>
          </a:extLst>
        </xdr:cNvPr>
        <xdr:cNvPicPr>
          <a:picLocks noChangeAspect="1"/>
        </xdr:cNvPicPr>
      </xdr:nvPicPr>
      <xdr:blipFill>
        <a:blip xmlns:r="http://schemas.openxmlformats.org/officeDocument/2006/relationships" r:embed="rId5"/>
        <a:stretch>
          <a:fillRect/>
        </a:stretch>
      </xdr:blipFill>
      <xdr:spPr>
        <a:xfrm>
          <a:off x="12899571" y="3837215"/>
          <a:ext cx="1900913" cy="1428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117475</xdr:colOff>
      <xdr:row>18</xdr:row>
      <xdr:rowOff>104775</xdr:rowOff>
    </xdr:from>
    <xdr:to>
      <xdr:col>3</xdr:col>
      <xdr:colOff>724659</xdr:colOff>
      <xdr:row>30</xdr:row>
      <xdr:rowOff>57150</xdr:rowOff>
    </xdr:to>
    <xdr:pic>
      <xdr:nvPicPr>
        <xdr:cNvPr id="2" name="図 1" descr="金属（並目）">
          <a:extLst>
            <a:ext uri="{FF2B5EF4-FFF2-40B4-BE49-F238E27FC236}">
              <a16:creationId xmlns:a16="http://schemas.microsoft.com/office/drawing/2014/main" id="{B3A2DC03-C698-C598-208B-F9C0505A4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867275"/>
          <a:ext cx="4456872" cy="303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73025</xdr:colOff>
      <xdr:row>18</xdr:row>
      <xdr:rowOff>85726</xdr:rowOff>
    </xdr:from>
    <xdr:to>
      <xdr:col>9</xdr:col>
      <xdr:colOff>798178</xdr:colOff>
      <xdr:row>25</xdr:row>
      <xdr:rowOff>228601</xdr:rowOff>
    </xdr:to>
    <xdr:pic>
      <xdr:nvPicPr>
        <xdr:cNvPr id="3" name="図 2">
          <a:extLst>
            <a:ext uri="{FF2B5EF4-FFF2-40B4-BE49-F238E27FC236}">
              <a16:creationId xmlns:a16="http://schemas.microsoft.com/office/drawing/2014/main" id="{6F34BA54-66EF-6471-5B83-120979B8DFB8}"/>
            </a:ext>
          </a:extLst>
        </xdr:cNvPr>
        <xdr:cNvPicPr>
          <a:picLocks noChangeAspect="1"/>
        </xdr:cNvPicPr>
      </xdr:nvPicPr>
      <xdr:blipFill>
        <a:blip xmlns:r="http://schemas.openxmlformats.org/officeDocument/2006/relationships" r:embed="rId2"/>
        <a:stretch>
          <a:fillRect/>
        </a:stretch>
      </xdr:blipFill>
      <xdr:spPr>
        <a:xfrm>
          <a:off x="8978900" y="4848226"/>
          <a:ext cx="5106652" cy="2032000"/>
        </a:xfrm>
        <a:prstGeom prst="rect">
          <a:avLst/>
        </a:prstGeom>
      </xdr:spPr>
    </xdr:pic>
    <xdr:clientData/>
  </xdr:twoCellAnchor>
  <xdr:twoCellAnchor editAs="oneCell">
    <xdr:from>
      <xdr:col>13</xdr:col>
      <xdr:colOff>85725</xdr:colOff>
      <xdr:row>19</xdr:row>
      <xdr:rowOff>285750</xdr:rowOff>
    </xdr:from>
    <xdr:to>
      <xdr:col>19</xdr:col>
      <xdr:colOff>273844</xdr:colOff>
      <xdr:row>33</xdr:row>
      <xdr:rowOff>47089</xdr:rowOff>
    </xdr:to>
    <xdr:pic>
      <xdr:nvPicPr>
        <xdr:cNvPr id="4" name="図 3">
          <a:extLst>
            <a:ext uri="{FF2B5EF4-FFF2-40B4-BE49-F238E27FC236}">
              <a16:creationId xmlns:a16="http://schemas.microsoft.com/office/drawing/2014/main" id="{9F379871-E9BB-6142-2830-77140FBA4721}"/>
            </a:ext>
          </a:extLst>
        </xdr:cNvPr>
        <xdr:cNvPicPr>
          <a:picLocks noChangeAspect="1"/>
        </xdr:cNvPicPr>
      </xdr:nvPicPr>
      <xdr:blipFill>
        <a:blip xmlns:r="http://schemas.openxmlformats.org/officeDocument/2006/relationships" r:embed="rId3"/>
        <a:stretch>
          <a:fillRect/>
        </a:stretch>
      </xdr:blipFill>
      <xdr:spPr>
        <a:xfrm>
          <a:off x="17364075" y="5286375"/>
          <a:ext cx="7191375" cy="33236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FB4C72-AA69-4E07-8493-303C6AFE62E9}" name="Table_ｋ" displayName="Table_ｋ" ref="B6:D17" totalsRowShown="0" tableBorderDxfId="25">
  <autoFilter ref="B6:D17" xr:uid="{F4FB4C72-AA69-4E07-8493-303C6AFE62E9}">
    <filterColumn colId="0" hiddenButton="1"/>
    <filterColumn colId="1" hiddenButton="1"/>
    <filterColumn colId="2" hiddenButton="1"/>
  </autoFilter>
  <tableColumns count="3">
    <tableColumn id="1" xr3:uid="{0A0CE44B-B7E7-4132-8067-B682E8FF3248}" name="ボルト-表面処理-潤滑状態" dataDxfId="24"/>
    <tableColumn id="2" xr3:uid="{807D3E8C-0FC6-4D7F-918E-879B2AB1DCC4}" name="トルク係数k" dataDxfId="23"/>
    <tableColumn id="3" xr3:uid="{D70DB697-8685-4BB5-9B10-C1CBC43A912D}" name="組み合わせ"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DF10D0-359F-47AF-80A8-49E37A193DCA}" name="Table_Q" displayName="Table_Q" ref="G6:K12" totalsRowShown="0" headerRowDxfId="12" dataDxfId="13" headerRowBorderDxfId="20" tableBorderDxfId="21" totalsRowBorderDxfId="19">
  <autoFilter ref="G6:K12" xr:uid="{E2DF10D0-359F-47AF-80A8-49E37A193DCA}">
    <filterColumn colId="0" hiddenButton="1"/>
    <filterColumn colId="1" hiddenButton="1"/>
    <filterColumn colId="2" hiddenButton="1"/>
    <filterColumn colId="3" hiddenButton="1"/>
    <filterColumn colId="4" hiddenButton="1"/>
  </autoFilter>
  <tableColumns count="5">
    <tableColumn id="1" xr3:uid="{915AE5E1-BF57-4016-A2C6-4ECF8F66EE8B}" name="締付係数Q" dataDxfId="18"/>
    <tableColumn id="2" xr3:uid="{8DF45D9E-799D-457E-94AC-10AAF9F4292E}" name="締付方法" dataDxfId="17"/>
    <tableColumn id="3" xr3:uid="{513FD0FA-D276-4BD9-BB00-D33D362345D7}" name="表面状態(ボルト)" dataDxfId="16"/>
    <tableColumn id="4" xr3:uid="{E2842301-F68F-4072-BBA7-2877F928EBAD}" name="表面状態(ナット)" dataDxfId="15"/>
    <tableColumn id="5" xr3:uid="{7F0E9F10-B75D-4B42-A17F-C396E0F0322F}" name="潤滑状態"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80E706-19ED-4F9B-AFEA-C4A13DB5BD17}" name="Table_ネジ断面積" displayName="Table_ネジ断面積" ref="N6:P19" totalsRowShown="0" headerRowBorderDxfId="10" tableBorderDxfId="11" totalsRowBorderDxfId="9">
  <autoFilter ref="N6:P19" xr:uid="{AC80E706-19ED-4F9B-AFEA-C4A13DB5BD17}">
    <filterColumn colId="0" hiddenButton="1"/>
    <filterColumn colId="1" hiddenButton="1"/>
    <filterColumn colId="2" hiddenButton="1"/>
  </autoFilter>
  <tableColumns count="3">
    <tableColumn id="1" xr3:uid="{BA620CA0-E43D-4B97-93CB-E6263223AFA1}" name="ねじの呼び" dataDxfId="8"/>
    <tableColumn id="3" xr3:uid="{C136C4F8-11BA-4DAF-B101-1E02754A872E}" name="呼び径[cm]" dataDxfId="6"/>
    <tableColumn id="2" xr3:uid="{A7BFA9AF-CEFA-4182-BC9D-5AAED567B4EC}" name="有効断面積 As[mm^2]"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E5C5CD-1014-4F60-B952-EA5716A57AE3}" name="Table_ボルト材質" displayName="Table_ボルト材質" ref="S6:T15" totalsRowShown="0" headerRowDxfId="5" headerRowBorderDxfId="3" tableBorderDxfId="4" totalsRowBorderDxfId="2">
  <autoFilter ref="S6:T15" xr:uid="{22E5C5CD-1014-4F60-B952-EA5716A57AE3}">
    <filterColumn colId="0" hiddenButton="1"/>
    <filterColumn colId="1" hiddenButton="1"/>
  </autoFilter>
  <tableColumns count="2">
    <tableColumn id="1" xr3:uid="{673FBAA5-928D-4B3D-A111-6150E836F52A}" name="材料" dataDxfId="1"/>
    <tableColumn id="2" xr3:uid="{D946C2C8-906A-4A49-A4A1-371D160C927C}" name="耐力[kgf/mm^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eiwashoko.co.jp/files/libs/678/202008261535348322.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table" Target="../tables/table4.xml"/><Relationship Id="rId2" Type="http://schemas.openxmlformats.org/officeDocument/2006/relationships/hyperlink" Target="https://www.toyo-success.co.jp/product/characteristic_a.html" TargetMode="External"/><Relationship Id="rId1" Type="http://schemas.openxmlformats.org/officeDocument/2006/relationships/hyperlink" Target="https://cp.misumi.jp/tech/tech20.html"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K25"/>
  <sheetViews>
    <sheetView tabSelected="1" zoomScale="70" zoomScaleNormal="70" workbookViewId="0">
      <selection activeCell="L7" sqref="L7"/>
    </sheetView>
  </sheetViews>
  <sheetFormatPr defaultRowHeight="18.75"/>
  <cols>
    <col min="2" max="2" width="13.25" customWidth="1"/>
    <col min="3" max="3" width="27.5" customWidth="1"/>
    <col min="4" max="4" width="37.25" customWidth="1"/>
    <col min="6" max="6" width="12.75" customWidth="1"/>
    <col min="8" max="8" width="17.125" customWidth="1"/>
    <col min="9" max="9" width="9.25" customWidth="1"/>
    <col min="10" max="10" width="12.75" customWidth="1"/>
    <col min="11" max="11" width="9.25" customWidth="1"/>
  </cols>
  <sheetData>
    <row r="9" spans="2:6">
      <c r="B9" s="44" t="s">
        <v>62</v>
      </c>
      <c r="C9" s="45" t="s">
        <v>69</v>
      </c>
      <c r="D9" s="44" t="s">
        <v>71</v>
      </c>
      <c r="E9" s="44" t="s">
        <v>70</v>
      </c>
      <c r="F9" s="44" t="s">
        <v>79</v>
      </c>
    </row>
    <row r="10" spans="2:6">
      <c r="B10" s="6" t="s">
        <v>67</v>
      </c>
      <c r="C10" s="5" t="s">
        <v>64</v>
      </c>
      <c r="D10" s="37" t="s">
        <v>73</v>
      </c>
      <c r="E10" s="6" cm="1">
        <f t="array" ref="E10">_xlfn.XLOOKUP(D10&amp;D11,Table_ｋ[ボルト-表面処理-潤滑状態]&amp;Table_ｋ[組み合わせ],Table_ｋ[トルク係数k],NA())</f>
        <v>0.25</v>
      </c>
      <c r="F10" s="38" t="s">
        <v>83</v>
      </c>
    </row>
    <row r="11" spans="2:6">
      <c r="B11" s="6"/>
      <c r="C11" s="4" t="s">
        <v>68</v>
      </c>
      <c r="D11" s="36" t="s">
        <v>12</v>
      </c>
      <c r="E11" s="6"/>
      <c r="F11" s="40"/>
    </row>
    <row r="12" spans="2:6">
      <c r="B12" s="5" t="s">
        <v>76</v>
      </c>
      <c r="C12" s="6" t="s">
        <v>77</v>
      </c>
      <c r="D12" s="42" t="s">
        <v>37</v>
      </c>
      <c r="E12" s="4">
        <f>_xlfn.XLOOKUP(D12,Table_ネジ断面積[ねじの呼び],Table_ネジ断面積[呼び径'[cm']],NA())</f>
        <v>5</v>
      </c>
      <c r="F12" s="5" t="s">
        <v>97</v>
      </c>
    </row>
    <row r="13" spans="2:6">
      <c r="B13" s="5" t="s">
        <v>78</v>
      </c>
      <c r="C13" s="6"/>
      <c r="D13" s="43"/>
      <c r="E13" s="4">
        <f>_xlfn.XLOOKUP(D12,Table_ネジ断面積[ねじの呼び],Table_ネジ断面積[有効断面積 As'[mm^2']],NA())</f>
        <v>14.2</v>
      </c>
      <c r="F13" s="5" t="s">
        <v>80</v>
      </c>
    </row>
    <row r="14" spans="2:6">
      <c r="B14" s="38" t="s">
        <v>74</v>
      </c>
      <c r="C14" s="5" t="s">
        <v>75</v>
      </c>
      <c r="D14" s="36" t="s">
        <v>24</v>
      </c>
      <c r="E14" s="6" cm="1">
        <f t="array" ref="E14">_xlfn.XLOOKUP(D14&amp;D15&amp;D16,データシート!K7:K12&amp;データシート!H7:H12&amp;データシート!I7:I12,データシート!G7:G12,NA())</f>
        <v>1.8</v>
      </c>
      <c r="F14" s="38" t="s">
        <v>83</v>
      </c>
    </row>
    <row r="15" spans="2:6">
      <c r="B15" s="39"/>
      <c r="C15" s="4" t="s">
        <v>18</v>
      </c>
      <c r="D15" s="36" t="s">
        <v>26</v>
      </c>
      <c r="E15" s="6"/>
      <c r="F15" s="39"/>
    </row>
    <row r="16" spans="2:6">
      <c r="B16" s="40"/>
      <c r="C16" s="4" t="s">
        <v>20</v>
      </c>
      <c r="D16" s="36" t="s">
        <v>29</v>
      </c>
      <c r="E16" s="6"/>
      <c r="F16" s="40"/>
    </row>
    <row r="17" spans="2:11">
      <c r="B17" s="4" t="s">
        <v>61</v>
      </c>
      <c r="C17" s="4" t="s">
        <v>50</v>
      </c>
      <c r="D17" s="36" t="s">
        <v>90</v>
      </c>
      <c r="E17" s="11">
        <f>_xlfn.XLOOKUP(D17,Table_ボルト材質[材料],Table_ボルト材質[耐力'[kgf/mm^2']],NA())</f>
        <v>28.061224489795915</v>
      </c>
      <c r="F17" s="5" t="s">
        <v>82</v>
      </c>
    </row>
    <row r="18" spans="2:11">
      <c r="H18" s="44" t="s">
        <v>95</v>
      </c>
      <c r="J18" s="44" t="s">
        <v>96</v>
      </c>
    </row>
    <row r="19" spans="2:11">
      <c r="D19" s="44" t="s">
        <v>49</v>
      </c>
      <c r="E19" s="11">
        <f>0.7*E17*E13*9.8</f>
        <v>2733.4999999999991</v>
      </c>
      <c r="F19" s="4" t="s">
        <v>85</v>
      </c>
      <c r="H19" s="51">
        <f>E20</f>
        <v>2.657569444444444</v>
      </c>
      <c r="I19" s="50" t="s">
        <v>94</v>
      </c>
      <c r="J19" s="11">
        <f>H19/(E10*(E12/1000))</f>
        <v>2126.0555555555552</v>
      </c>
      <c r="K19" s="2" t="s">
        <v>98</v>
      </c>
    </row>
    <row r="20" spans="2:11">
      <c r="D20" s="45" t="s">
        <v>84</v>
      </c>
      <c r="E20" s="46">
        <f>0.35*E10*(1+1/E14)*E17*E13*E12*9.8/1000</f>
        <v>2.657569444444444</v>
      </c>
      <c r="F20" s="4" t="s">
        <v>86</v>
      </c>
      <c r="H20" s="51"/>
      <c r="I20" s="50"/>
      <c r="J20" s="47">
        <f>0.7*H19/(0.35*E10*(1+1/E14)*E12)*1000</f>
        <v>2733.5</v>
      </c>
      <c r="K20" s="2" t="s">
        <v>99</v>
      </c>
    </row>
    <row r="24" spans="2:11">
      <c r="E24" t="s">
        <v>88</v>
      </c>
    </row>
    <row r="25" spans="2:11">
      <c r="E25" s="1" t="s">
        <v>87</v>
      </c>
    </row>
  </sheetData>
  <mergeCells count="10">
    <mergeCell ref="F10:F11"/>
    <mergeCell ref="F14:F16"/>
    <mergeCell ref="I19:I20"/>
    <mergeCell ref="H19:H20"/>
    <mergeCell ref="B10:B11"/>
    <mergeCell ref="E10:E11"/>
    <mergeCell ref="B14:B16"/>
    <mergeCell ref="E14:E16"/>
    <mergeCell ref="C12:C13"/>
    <mergeCell ref="D12:D13"/>
  </mergeCells>
  <phoneticPr fontId="1"/>
  <dataValidations count="1">
    <dataValidation type="list" allowBlank="1" showInputMessage="1" showErrorMessage="1" sqref="D11 D15" xr:uid="{FEF95C73-1E8E-4ABE-AB2A-ADD915C1667F}">
      <formula1>INDIRECT(D10)</formula1>
    </dataValidation>
  </dataValidations>
  <hyperlinks>
    <hyperlink ref="E25" r:id="rId1" display="https://www.seiwashoko.co.jp/files/libs/678/202008261535348322.pdf" xr:uid="{A4FEDAFA-5DD8-4ED9-A46C-9BA354A36EDC}"/>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8DBCD49-FEAC-4C84-B349-D0CAA881D16B}">
          <x14:formula1>
            <xm:f>データシート!$S$7:$S$15</xm:f>
          </x14:formula1>
          <xm:sqref>D17</xm:sqref>
        </x14:dataValidation>
        <x14:dataValidation type="list" allowBlank="1" showInputMessage="1" showErrorMessage="1" xr:uid="{FA663BE6-DEAA-419D-B9CB-344C7D043B6F}">
          <x14:formula1>
            <xm:f>データシート!$B$7:$B$17</xm:f>
          </x14:formula1>
          <xm:sqref>D10</xm:sqref>
        </x14:dataValidation>
        <x14:dataValidation type="list" allowBlank="1" showInputMessage="1" showErrorMessage="1" xr:uid="{EC8CE0B9-C153-49C4-A48B-856E239BA95B}">
          <x14:formula1>
            <xm:f>データシート!$K$7:$K$12</xm:f>
          </x14:formula1>
          <xm:sqref>D14</xm:sqref>
        </x14:dataValidation>
        <x14:dataValidation type="list" allowBlank="1" showInputMessage="1" showErrorMessage="1" xr:uid="{F56D9927-F6DE-4B8F-93D5-4DEBB9E8EBE9}">
          <x14:formula1>
            <xm:f>データシート!$I$7:$I$12</xm:f>
          </x14:formula1>
          <xm:sqref>D16</xm:sqref>
        </x14:dataValidation>
        <x14:dataValidation type="list" allowBlank="1" showInputMessage="1" showErrorMessage="1" xr:uid="{A7B8C952-A1CE-4333-8947-2F6CAE0C7BE5}">
          <x14:formula1>
            <xm:f>データシート!$N$7:$N$19</xm:f>
          </x14:formula1>
          <xm:sqref>D12:D13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ACE5-740A-4048-BB34-A10F8D14EEEE}">
  <dimension ref="B2:T20"/>
  <sheetViews>
    <sheetView topLeftCell="D1" zoomScale="80" zoomScaleNormal="80" workbookViewId="0">
      <selection activeCell="L29" sqref="L29"/>
    </sheetView>
  </sheetViews>
  <sheetFormatPr defaultRowHeight="18.75"/>
  <cols>
    <col min="2" max="2" width="36" customWidth="1"/>
    <col min="3" max="3" width="14.625" customWidth="1"/>
    <col min="4" max="4" width="61.75" customWidth="1"/>
    <col min="5" max="6" width="9.5" customWidth="1"/>
    <col min="7" max="7" width="12.875" customWidth="1"/>
    <col min="8" max="8" width="23" customWidth="1"/>
    <col min="9" max="9" width="21.875" customWidth="1"/>
    <col min="10" max="10" width="21.25" customWidth="1"/>
    <col min="11" max="11" width="26.75" customWidth="1"/>
    <col min="14" max="15" width="12.25" customWidth="1"/>
    <col min="16" max="16" width="26.625" customWidth="1"/>
    <col min="19" max="19" width="23.25" customWidth="1"/>
    <col min="20" max="20" width="18.5" customWidth="1"/>
  </cols>
  <sheetData>
    <row r="2" spans="2:20">
      <c r="B2" t="s">
        <v>1</v>
      </c>
    </row>
    <row r="3" spans="2:20">
      <c r="B3" s="1" t="s">
        <v>0</v>
      </c>
    </row>
    <row r="5" spans="2:20">
      <c r="B5" t="s">
        <v>2</v>
      </c>
      <c r="G5" t="s">
        <v>17</v>
      </c>
      <c r="N5" t="s">
        <v>33</v>
      </c>
      <c r="S5" t="s">
        <v>52</v>
      </c>
    </row>
    <row r="6" spans="2:20" s="3" customFormat="1">
      <c r="B6" s="17" t="s">
        <v>65</v>
      </c>
      <c r="C6" s="18" t="s">
        <v>3</v>
      </c>
      <c r="D6" s="19" t="s">
        <v>4</v>
      </c>
      <c r="E6" s="9"/>
      <c r="G6" s="17" t="s">
        <v>63</v>
      </c>
      <c r="H6" s="22" t="s">
        <v>19</v>
      </c>
      <c r="I6" s="23" t="s">
        <v>21</v>
      </c>
      <c r="J6" s="23" t="s">
        <v>22</v>
      </c>
      <c r="K6" s="24" t="s">
        <v>23</v>
      </c>
      <c r="N6" s="29" t="s">
        <v>34</v>
      </c>
      <c r="O6" s="41" t="s">
        <v>81</v>
      </c>
      <c r="P6" s="30" t="s">
        <v>66</v>
      </c>
      <c r="S6" s="34" t="s">
        <v>51</v>
      </c>
      <c r="T6" s="19" t="s">
        <v>54</v>
      </c>
    </row>
    <row r="7" spans="2:20" ht="18.75" customHeight="1">
      <c r="B7" s="13" t="s">
        <v>72</v>
      </c>
      <c r="C7" s="5">
        <v>0.14499999999999999</v>
      </c>
      <c r="D7" s="15" t="s">
        <v>5</v>
      </c>
      <c r="E7" s="10"/>
      <c r="G7" s="21">
        <v>1.25</v>
      </c>
      <c r="H7" s="4" t="s">
        <v>27</v>
      </c>
      <c r="I7" s="4" t="s">
        <v>30</v>
      </c>
      <c r="J7" s="4" t="s">
        <v>29</v>
      </c>
      <c r="K7" s="14" t="s">
        <v>31</v>
      </c>
      <c r="N7" s="27" t="s">
        <v>35</v>
      </c>
      <c r="O7" s="48">
        <v>3</v>
      </c>
      <c r="P7" s="28">
        <v>5.03</v>
      </c>
      <c r="S7" s="21" t="s">
        <v>53</v>
      </c>
      <c r="T7" s="33">
        <v>108</v>
      </c>
    </row>
    <row r="8" spans="2:20">
      <c r="B8" s="13" t="s">
        <v>72</v>
      </c>
      <c r="C8" s="5">
        <v>0.155</v>
      </c>
      <c r="D8" s="16" t="s">
        <v>6</v>
      </c>
      <c r="E8" s="10"/>
      <c r="G8" s="21">
        <v>1.4</v>
      </c>
      <c r="H8" s="4" t="s">
        <v>27</v>
      </c>
      <c r="I8" s="4" t="s">
        <v>29</v>
      </c>
      <c r="J8" s="4" t="s">
        <v>29</v>
      </c>
      <c r="K8" s="14" t="s">
        <v>31</v>
      </c>
      <c r="N8" s="27" t="s">
        <v>36</v>
      </c>
      <c r="O8" s="48">
        <v>4</v>
      </c>
      <c r="P8" s="28">
        <v>8.7799999999999994</v>
      </c>
      <c r="S8" s="21" t="s">
        <v>55</v>
      </c>
      <c r="T8" s="33">
        <v>90</v>
      </c>
    </row>
    <row r="9" spans="2:20">
      <c r="B9" s="13" t="s">
        <v>72</v>
      </c>
      <c r="C9" s="5">
        <v>0.16500000000000001</v>
      </c>
      <c r="D9" s="16" t="s">
        <v>7</v>
      </c>
      <c r="E9" s="10"/>
      <c r="G9" s="21">
        <v>1.4</v>
      </c>
      <c r="H9" s="4" t="s">
        <v>28</v>
      </c>
      <c r="I9" s="4" t="s">
        <v>29</v>
      </c>
      <c r="J9" s="4" t="s">
        <v>29</v>
      </c>
      <c r="K9" s="14" t="s">
        <v>31</v>
      </c>
      <c r="N9" s="27" t="s">
        <v>38</v>
      </c>
      <c r="O9" s="48">
        <v>5</v>
      </c>
      <c r="P9" s="28">
        <v>14.2</v>
      </c>
      <c r="S9" s="21" t="s">
        <v>56</v>
      </c>
      <c r="T9" s="33">
        <v>64</v>
      </c>
    </row>
    <row r="10" spans="2:20">
      <c r="B10" s="13" t="s">
        <v>72</v>
      </c>
      <c r="C10" s="5">
        <v>0.17499999999999999</v>
      </c>
      <c r="D10" s="16" t="s">
        <v>8</v>
      </c>
      <c r="E10" s="10"/>
      <c r="G10" s="21">
        <v>1.6</v>
      </c>
      <c r="H10" s="4" t="s">
        <v>32</v>
      </c>
      <c r="I10" s="4" t="s">
        <v>29</v>
      </c>
      <c r="J10" s="4" t="s">
        <v>29</v>
      </c>
      <c r="K10" s="14" t="s">
        <v>31</v>
      </c>
      <c r="N10" s="27" t="s">
        <v>39</v>
      </c>
      <c r="O10" s="48">
        <v>6</v>
      </c>
      <c r="P10" s="28">
        <v>20.100000000000001</v>
      </c>
      <c r="S10" s="21" t="s">
        <v>57</v>
      </c>
      <c r="T10" s="33">
        <v>32</v>
      </c>
    </row>
    <row r="11" spans="2:20">
      <c r="B11" s="13" t="s">
        <v>72</v>
      </c>
      <c r="C11" s="5">
        <v>0.185</v>
      </c>
      <c r="D11" s="16" t="s">
        <v>9</v>
      </c>
      <c r="E11" s="10"/>
      <c r="G11" s="21">
        <v>1.8</v>
      </c>
      <c r="H11" s="4" t="s">
        <v>27</v>
      </c>
      <c r="I11" s="4" t="s">
        <v>29</v>
      </c>
      <c r="J11" s="4" t="s">
        <v>25</v>
      </c>
      <c r="K11" s="14" t="s">
        <v>24</v>
      </c>
      <c r="N11" s="27" t="s">
        <v>40</v>
      </c>
      <c r="O11" s="48">
        <v>8</v>
      </c>
      <c r="P11" s="28">
        <v>36.6</v>
      </c>
      <c r="S11" s="21" t="s">
        <v>59</v>
      </c>
      <c r="T11" s="33">
        <v>21</v>
      </c>
    </row>
    <row r="12" spans="2:20">
      <c r="B12" s="13" t="s">
        <v>72</v>
      </c>
      <c r="C12" s="5">
        <v>0.19500000000000001</v>
      </c>
      <c r="D12" s="16" t="s">
        <v>10</v>
      </c>
      <c r="E12" s="10"/>
      <c r="G12" s="25">
        <v>1.8</v>
      </c>
      <c r="H12" s="7" t="s">
        <v>28</v>
      </c>
      <c r="I12" s="7" t="s">
        <v>29</v>
      </c>
      <c r="J12" s="7" t="s">
        <v>25</v>
      </c>
      <c r="K12" s="26" t="s">
        <v>24</v>
      </c>
      <c r="N12" s="27" t="s">
        <v>41</v>
      </c>
      <c r="O12" s="48">
        <v>10</v>
      </c>
      <c r="P12" s="28">
        <v>58</v>
      </c>
      <c r="S12" s="21" t="s">
        <v>58</v>
      </c>
      <c r="T12" s="33">
        <v>45</v>
      </c>
    </row>
    <row r="13" spans="2:20">
      <c r="B13" s="13" t="s">
        <v>72</v>
      </c>
      <c r="C13" s="5">
        <v>0.215</v>
      </c>
      <c r="D13" s="16" t="s">
        <v>11</v>
      </c>
      <c r="E13" s="10"/>
      <c r="N13" s="27" t="s">
        <v>42</v>
      </c>
      <c r="O13" s="48">
        <v>12</v>
      </c>
      <c r="P13" s="28">
        <v>84.3</v>
      </c>
      <c r="S13" s="25" t="s">
        <v>60</v>
      </c>
      <c r="T13" s="35">
        <v>60</v>
      </c>
    </row>
    <row r="14" spans="2:20" ht="18.75" customHeight="1">
      <c r="B14" s="12" t="s">
        <v>73</v>
      </c>
      <c r="C14" s="5">
        <v>0.25</v>
      </c>
      <c r="D14" s="16" t="s">
        <v>13</v>
      </c>
      <c r="E14" s="10"/>
      <c r="N14" s="27" t="s">
        <v>43</v>
      </c>
      <c r="O14" s="48">
        <v>14</v>
      </c>
      <c r="P14" s="28">
        <v>115</v>
      </c>
      <c r="S14" s="25" t="s">
        <v>89</v>
      </c>
      <c r="T14" s="35">
        <f>145/9.8</f>
        <v>14.795918367346937</v>
      </c>
    </row>
    <row r="15" spans="2:20">
      <c r="B15" s="12" t="s">
        <v>73</v>
      </c>
      <c r="C15" s="5">
        <v>0.35</v>
      </c>
      <c r="D15" s="16" t="s">
        <v>14</v>
      </c>
      <c r="E15" s="10"/>
      <c r="N15" s="27" t="s">
        <v>44</v>
      </c>
      <c r="O15" s="48">
        <v>16</v>
      </c>
      <c r="P15" s="28">
        <v>157</v>
      </c>
      <c r="S15" s="25" t="s">
        <v>91</v>
      </c>
      <c r="T15" s="35">
        <f>275/9.8</f>
        <v>28.061224489795915</v>
      </c>
    </row>
    <row r="16" spans="2:20">
      <c r="B16" s="12" t="s">
        <v>73</v>
      </c>
      <c r="C16" s="5">
        <v>0.45</v>
      </c>
      <c r="D16" s="16" t="s">
        <v>15</v>
      </c>
      <c r="E16" s="10"/>
      <c r="N16" s="27" t="s">
        <v>45</v>
      </c>
      <c r="O16" s="48">
        <v>18</v>
      </c>
      <c r="P16" s="28">
        <v>192</v>
      </c>
    </row>
    <row r="17" spans="2:19">
      <c r="B17" s="12" t="s">
        <v>73</v>
      </c>
      <c r="C17" s="8">
        <v>0.55000000000000004</v>
      </c>
      <c r="D17" s="20" t="s">
        <v>16</v>
      </c>
      <c r="E17" s="10"/>
      <c r="N17" s="27" t="s">
        <v>46</v>
      </c>
      <c r="O17" s="48">
        <v>20</v>
      </c>
      <c r="P17" s="28">
        <v>245</v>
      </c>
    </row>
    <row r="18" spans="2:19">
      <c r="C18" s="2"/>
      <c r="N18" s="27" t="s">
        <v>47</v>
      </c>
      <c r="O18" s="48">
        <v>22</v>
      </c>
      <c r="P18" s="28">
        <v>303</v>
      </c>
      <c r="S18" t="s">
        <v>93</v>
      </c>
    </row>
    <row r="19" spans="2:19">
      <c r="N19" s="31" t="s">
        <v>48</v>
      </c>
      <c r="O19" s="49">
        <v>24</v>
      </c>
      <c r="P19" s="32">
        <v>353</v>
      </c>
      <c r="S19" s="1" t="s">
        <v>92</v>
      </c>
    </row>
    <row r="20" spans="2:19" ht="36.75" customHeight="1"/>
  </sheetData>
  <phoneticPr fontId="1"/>
  <hyperlinks>
    <hyperlink ref="B3" r:id="rId1" xr:uid="{33FDD859-0231-4B24-9E39-45906016102F}"/>
    <hyperlink ref="S19" r:id="rId2" xr:uid="{9BB15A2A-2D51-41A5-BBCF-0046FA418DCB}"/>
  </hyperlinks>
  <pageMargins left="0.7" right="0.7" top="0.75" bottom="0.75" header="0.3" footer="0.3"/>
  <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Sheet1</vt:lpstr>
      <vt:lpstr>データシート</vt:lpstr>
      <vt:lpstr>インパクトレンチ</vt:lpstr>
      <vt:lpstr>トルクレンチ</vt:lpstr>
      <vt:lpstr>トルク制限付きレンチ</vt:lpstr>
      <vt:lpstr>鋼ボルト_黒色酸化被膜_無潤滑</vt:lpstr>
      <vt:lpstr>鋼ボルト_黒色酸化被膜_油潤滑</vt:lpstr>
      <vt:lpstr>無潤滑</vt:lpstr>
      <vt:lpstr>油潤滑またはMoS2ﾍﾟｰｽﾄ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千葉和太</dc:creator>
  <cp:lastModifiedBy>和太 千葉</cp:lastModifiedBy>
  <dcterms:created xsi:type="dcterms:W3CDTF">2015-06-05T18:19:34Z</dcterms:created>
  <dcterms:modified xsi:type="dcterms:W3CDTF">2024-04-15T13:56:37Z</dcterms:modified>
</cp:coreProperties>
</file>